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78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<sst xmlns="http://schemas.openxmlformats.org/spreadsheetml/2006/main" count="25" uniqueCount="24">
  <si>
    <t>Stratocatcher</t>
  </si>
  <si>
    <t>for Apollo Entry</t>
  </si>
  <si>
    <t> m Stratolaunch altitude</t>
  </si>
  <si>
    <t> m/s Stratolaunch velocity</t>
  </si>
  <si>
    <t> tonne Stratolaunch gross weight</t>
  </si>
  <si>
    <t> tonne Stratolaunch takeoff weight</t>
  </si>
  <si>
    <t> MN Stratolaunch thrust</t>
  </si>
  <si>
    <t> m est runway with full load</t>
  </si>
  <si>
    <t> m/s2 estimated takeoff acceleration</t>
  </si>
  <si>
    <t> m/s estimated takeoff velocity</t>
  </si>
  <si>
    <t> m/s2 estimated unloaded lift at ground</t>
  </si>
  <si>
    <t>m/s Apollo velocity at 7.3 km</t>
  </si>
  <si>
    <t>estimated Apollo drag scaling</t>
  </si>
  <si>
    <t>m/s drag estimation error</t>
  </si>
  <si>
    <t>altitude</t>
  </si>
  <si>
    <t>velocity</t>
  </si>
  <si>
    <t>min speed</t>
  </si>
  <si>
    <t>max drop</t>
  </si>
  <si>
    <t>max lift</t>
  </si>
  <si>
    <t>m</t>
  </si>
  <si>
    <t>kg/m3</t>
  </si>
  <si>
    <t>m/s</t>
  </si>
  <si>
    <t>est m/s</t>
  </si>
  <si>
    <t>radius 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</si>
</sst>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"/>
    <numFmt numFmtId="166" formatCode="0.00"/>
    <numFmt numFmtId="167" formatCode="0.00000E+0"/>
    <numFmt numFmtId="168" formatCode="0.00000"/>
    <numFmt numFmtId="169" formatCode="0.0000"/>
    <numFmt numFmtId="170" formatCode="0.0"/>
    <numFmt numFmtId="171" formatCode="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RowHeight="12.8"/>
  <cols>
    <col collapsed="false" hidden="false" max="1" min="1" style="0" width="11.5204081632653"/>
    <col collapsed="false" hidden="false" max="2" min="2" style="0" width="8.18877551020408"/>
    <col collapsed="false" hidden="false" max="3" min="3" style="0" width="7.21938775510204"/>
    <col collapsed="false" hidden="false" max="4" min="4" style="0" width="6.66836734693878"/>
    <col collapsed="false" hidden="false" max="5" min="5" style="0" width="2.77040816326531"/>
    <col collapsed="false" hidden="false" max="6" min="6" style="0" width="8.61224489795918"/>
    <col collapsed="false" hidden="false" max="7" min="7" style="0" width="8.75"/>
    <col collapsed="false" hidden="false" max="8" min="8" style="0" width="7.21938775510204"/>
    <col collapsed="false" hidden="false" max="1025" min="9" style="0" width="11.5204081632653"/>
  </cols>
  <sheetData>
    <row r="1" customFormat="false" ht="15" hidden="false" customHeight="false" outlineLevel="0" collapsed="false">
      <c r="A1" s="1" t="s">
        <v>0</v>
      </c>
      <c r="B1" s="1"/>
      <c r="C1" s="2" t="s">
        <v>1</v>
      </c>
      <c r="D1" s="2"/>
      <c r="E1" s="2"/>
      <c r="F1" s="2"/>
    </row>
    <row r="3" customFormat="false" ht="12.8" hidden="false" customHeight="false" outlineLevel="0" collapsed="false">
      <c r="B3" s="0" t="n">
        <v>11000</v>
      </c>
      <c r="C3" s="0" t="s">
        <v>2</v>
      </c>
    </row>
    <row r="4" customFormat="false" ht="12.8" hidden="false" customHeight="false" outlineLevel="0" collapsed="false">
      <c r="B4" s="0" t="n">
        <v>240</v>
      </c>
      <c r="C4" s="0" t="s">
        <v>3</v>
      </c>
    </row>
    <row r="5" customFormat="false" ht="12.8" hidden="false" customHeight="false" outlineLevel="0" collapsed="false">
      <c r="B5" s="0" t="n">
        <v>340</v>
      </c>
      <c r="C5" s="0" t="s">
        <v>4</v>
      </c>
    </row>
    <row r="6" customFormat="false" ht="12.8" hidden="false" customHeight="false" outlineLevel="0" collapsed="false">
      <c r="B6" s="0" t="n">
        <v>590</v>
      </c>
      <c r="C6" s="0" t="s">
        <v>5</v>
      </c>
    </row>
    <row r="7" customFormat="false" ht="12.8" hidden="false" customHeight="false" outlineLevel="0" collapsed="false">
      <c r="B7" s="0" t="n">
        <v>1.5</v>
      </c>
      <c r="C7" s="0" t="s">
        <v>6</v>
      </c>
    </row>
    <row r="8" customFormat="false" ht="8.95" hidden="false" customHeight="true" outlineLevel="0" collapsed="false"/>
    <row r="9" customFormat="false" ht="12.8" hidden="false" customHeight="false" outlineLevel="0" collapsed="false">
      <c r="B9" s="0" t="n">
        <v>3000</v>
      </c>
      <c r="C9" s="0" t="s">
        <v>7</v>
      </c>
    </row>
    <row r="10" customFormat="false" ht="12.8" hidden="false" customHeight="false" outlineLevel="0" collapsed="false">
      <c r="B10" s="3" t="n">
        <f aca="false">B6*0.001/B7</f>
        <v>0.393333333333333</v>
      </c>
      <c r="C10" s="0" t="s">
        <v>8</v>
      </c>
    </row>
    <row r="11" customFormat="false" ht="12.8" hidden="false" customHeight="false" outlineLevel="0" collapsed="false">
      <c r="B11" s="3" t="n">
        <f aca="false">SQRT(2*B9*B10)</f>
        <v>48.5798312059645</v>
      </c>
      <c r="C11" s="0" t="s">
        <v>9</v>
      </c>
    </row>
    <row r="12" customFormat="false" ht="12.8" hidden="false" customHeight="false" outlineLevel="0" collapsed="false">
      <c r="B12" s="4" t="n">
        <f aca="false">9.8*B6/B5</f>
        <v>17.0058823529412</v>
      </c>
      <c r="C12" s="0" t="s">
        <v>10</v>
      </c>
    </row>
    <row r="15" customFormat="false" ht="12.8" hidden="false" customHeight="false" outlineLevel="0" collapsed="false">
      <c r="B15" s="0" t="n">
        <v>150</v>
      </c>
      <c r="C15" s="5" t="s">
        <v>11</v>
      </c>
    </row>
    <row r="16" customFormat="false" ht="12.8" hidden="false" customHeight="false" outlineLevel="0" collapsed="false">
      <c r="A16" s="6" t="n">
        <v>0.00082342989958662</v>
      </c>
      <c r="B16" s="6"/>
      <c r="C16" s="5" t="s">
        <v>12</v>
      </c>
    </row>
    <row r="17" customFormat="false" ht="12.8" hidden="false" customHeight="false" outlineLevel="0" collapsed="false">
      <c r="B17" s="0" t="n">
        <f aca="false">(0.3*D33+0.7*D34)-B15</f>
        <v>0</v>
      </c>
      <c r="C17" s="5" t="s">
        <v>13</v>
      </c>
    </row>
    <row r="19" customFormat="false" ht="12.8" hidden="false" customHeight="false" outlineLevel="0" collapsed="false">
      <c r="A19" s="7" t="s">
        <v>14</v>
      </c>
      <c r="D19" s="7" t="s">
        <v>15</v>
      </c>
      <c r="F19" s="7" t="s">
        <v>16</v>
      </c>
      <c r="G19" s="0" t="s">
        <v>17</v>
      </c>
      <c r="H19" s="0" t="s">
        <v>18</v>
      </c>
    </row>
    <row r="20" customFormat="false" ht="12.8" hidden="false" customHeight="false" outlineLevel="0" collapsed="false">
      <c r="A20" s="7" t="s">
        <v>19</v>
      </c>
      <c r="B20" s="7" t="s">
        <v>20</v>
      </c>
      <c r="C20" s="7"/>
      <c r="D20" s="7" t="s">
        <v>21</v>
      </c>
      <c r="F20" s="7" t="s">
        <v>22</v>
      </c>
      <c r="G20" s="0" t="s">
        <v>23</v>
      </c>
      <c r="H20" s="0" t="s">
        <v>23</v>
      </c>
    </row>
    <row r="21" customFormat="false" ht="12.8" hidden="false" customHeight="false" outlineLevel="0" collapsed="false">
      <c r="A21" s="0" t="n">
        <v>20000</v>
      </c>
      <c r="B21" s="8" t="n">
        <v>0.0889</v>
      </c>
      <c r="C21" s="9" t="n">
        <v>9.7452</v>
      </c>
      <c r="D21" s="10" t="n">
        <v>300</v>
      </c>
    </row>
    <row r="22" customFormat="false" ht="12.8" hidden="false" customHeight="false" outlineLevel="0" collapsed="false">
      <c r="A22" s="0" t="n">
        <v>19000</v>
      </c>
      <c r="B22" s="8" t="n">
        <v>0.104</v>
      </c>
      <c r="C22" s="9" t="n">
        <v>9.7483</v>
      </c>
      <c r="D22" s="11" t="n">
        <f aca="false">SQRT(D21^2*(1-(B21+B22)*$A$16*(A21-A22))+(A21-A22)*(C21+C22))</f>
        <v>308.541623631686</v>
      </c>
    </row>
    <row r="23" customFormat="false" ht="12.8" hidden="false" customHeight="false" outlineLevel="0" collapsed="false">
      <c r="A23" s="0" t="n">
        <f aca="false">2*A22-A21</f>
        <v>18000</v>
      </c>
      <c r="B23" s="8" t="n">
        <v>0.12165</v>
      </c>
      <c r="C23" s="9" t="n">
        <v>9.7513</v>
      </c>
      <c r="D23" s="11" t="n">
        <f aca="false">SQRT(D22^2*(1-(B22+B23)*$A$16*(A22-A23))+(A22-A23)*(C22+C23))</f>
        <v>311.462831152538</v>
      </c>
    </row>
    <row r="24" customFormat="false" ht="12.8" hidden="false" customHeight="false" outlineLevel="0" collapsed="false">
      <c r="A24" s="0" t="n">
        <f aca="false">2*A23-A22</f>
        <v>17000</v>
      </c>
      <c r="B24" s="8" t="n">
        <v>0.1423</v>
      </c>
      <c r="C24" s="9" t="n">
        <v>9.7544</v>
      </c>
      <c r="D24" s="11" t="n">
        <f aca="false">SQRT(D23^2*(1-(B23+B24)*$A$16*(A23-A24))+(A23-A24)*(C23+C24))</f>
        <v>308.91814315146</v>
      </c>
    </row>
    <row r="25" customFormat="false" ht="12.8" hidden="false" customHeight="false" outlineLevel="0" collapsed="false">
      <c r="A25" s="0" t="n">
        <f aca="false">2*A24-A23</f>
        <v>16000</v>
      </c>
      <c r="B25" s="8" t="n">
        <v>0.16647</v>
      </c>
      <c r="C25" s="9" t="n">
        <v>9.7775</v>
      </c>
      <c r="D25" s="11" t="n">
        <f aca="false">SQRT(D24^2*(1-(B24+B25)*$A$16*(A24-A25))+(A24-A25)*(C24+C25))</f>
        <v>301.162899676995</v>
      </c>
    </row>
    <row r="26" customFormat="false" ht="12.8" hidden="false" customHeight="false" outlineLevel="0" collapsed="false">
      <c r="A26" s="0" t="n">
        <f aca="false">2*A25-A24</f>
        <v>15000</v>
      </c>
      <c r="B26" s="8" t="n">
        <v>0.19476</v>
      </c>
      <c r="C26" s="9" t="n">
        <v>9.7605</v>
      </c>
      <c r="D26" s="11" t="n">
        <f aca="false">SQRT(D25^2*(1-(B25+B26)*$A$16*(A25-A26))+(A25-A26)*(C25+C26))</f>
        <v>288.546125320955</v>
      </c>
    </row>
    <row r="27" customFormat="false" ht="12.8" hidden="false" customHeight="false" outlineLevel="0" collapsed="false">
      <c r="A27" s="0" t="n">
        <f aca="false">2*A26-A25</f>
        <v>14000</v>
      </c>
      <c r="B27" s="8" t="n">
        <v>0.22786</v>
      </c>
      <c r="C27" s="9" t="n">
        <v>9.7636</v>
      </c>
      <c r="D27" s="11" t="n">
        <f aca="false">SQRT(D26^2*(1-(B26+B27)*$A$16*(A26-A27))+(A26-A27)*(C26+C27))</f>
        <v>271.678214224176</v>
      </c>
    </row>
    <row r="28" customFormat="false" ht="12.8" hidden="false" customHeight="false" outlineLevel="0" collapsed="false">
      <c r="A28" s="0" t="n">
        <f aca="false">2*A27-A26</f>
        <v>13000</v>
      </c>
      <c r="B28" s="8" t="n">
        <v>0.26666</v>
      </c>
      <c r="C28" s="9" t="n">
        <v>9.7667</v>
      </c>
      <c r="D28" s="11" t="n">
        <f aca="false">SQRT(D27^2*(1-(B27+B28)*$A$16*(A27-A28))+(A27-A28)*(C27+C28))</f>
        <v>251.563347034625</v>
      </c>
    </row>
    <row r="29" customFormat="false" ht="12.8" hidden="false" customHeight="false" outlineLevel="0" collapsed="false">
      <c r="A29" s="0" t="n">
        <f aca="false">2*A28-A27</f>
        <v>12000</v>
      </c>
      <c r="B29" s="8" t="n">
        <v>0.31194</v>
      </c>
      <c r="C29" s="9" t="n">
        <v>9.7697</v>
      </c>
      <c r="D29" s="11" t="n">
        <f aca="false">SQRT(D28^2*(1-(B28+B29)*$A$16*(A28-A29))+(A28-A29)*(C28+C29))</f>
        <v>229.498696216196</v>
      </c>
    </row>
    <row r="30" customFormat="false" ht="12.8" hidden="false" customHeight="false" outlineLevel="0" collapsed="false">
      <c r="A30" s="0" t="n">
        <f aca="false">2*A29-A28</f>
        <v>11000</v>
      </c>
      <c r="B30" s="8" t="n">
        <v>0.3648</v>
      </c>
      <c r="C30" s="9" t="n">
        <v>9.7728</v>
      </c>
      <c r="D30" s="11" t="n">
        <f aca="false">SQRT(D29^2*(1-(B29+B30)*$A$16*(A29-A30))+(A29-A30)*(C29+C30))</f>
        <v>207.031630892939</v>
      </c>
      <c r="F30" s="4" t="n">
        <f aca="false">$B$11*SQRT($B$41/B30)</f>
        <v>89.0218532208648</v>
      </c>
      <c r="G30" s="12" t="n">
        <f aca="false">F30^2/($B$12+1)</f>
        <v>440.127853527972</v>
      </c>
      <c r="H30" s="12" t="n">
        <f aca="false">D30^2/($B$12-1)</f>
        <v>2677.8964911181</v>
      </c>
    </row>
    <row r="31" customFormat="false" ht="12.8" hidden="false" customHeight="false" outlineLevel="0" collapsed="false">
      <c r="A31" s="0" t="n">
        <f aca="false">2*A30-A29</f>
        <v>10000</v>
      </c>
      <c r="B31" s="8" t="n">
        <v>0.4351</v>
      </c>
      <c r="C31" s="9" t="n">
        <v>9.7759</v>
      </c>
      <c r="D31" s="11" t="n">
        <f aca="false">SQRT(D30^2*(1-(B30+B31)*$A$16*(A30-A31))+(A30-A31)*(C30+C31))</f>
        <v>184.876121588966</v>
      </c>
      <c r="F31" s="4" t="n">
        <f aca="false">$B$11*SQRT($B$41/B31)</f>
        <v>81.5134930660389</v>
      </c>
      <c r="G31" s="12" t="n">
        <f aca="false">F31^2/($B$12+1)</f>
        <v>369.015492914282</v>
      </c>
      <c r="H31" s="12" t="n">
        <f aca="false">D31^2/($B$12-1)</f>
        <v>2135.41369229779</v>
      </c>
    </row>
    <row r="32" customFormat="false" ht="12.8" hidden="false" customHeight="false" outlineLevel="0" collapsed="false">
      <c r="A32" s="0" t="n">
        <f aca="false">2*A31-A30</f>
        <v>9000</v>
      </c>
      <c r="B32" s="8" t="n">
        <v>0.46706</v>
      </c>
      <c r="C32" s="9" t="n">
        <v>9.7789</v>
      </c>
      <c r="D32" s="11" t="n">
        <f aca="false">SQRT(D31^2*(1-(B31+B32)*$A$16*(A31-A32))+(A31-A32)*(C31+C32))</f>
        <v>168.355118196913</v>
      </c>
      <c r="F32" s="4" t="n">
        <f aca="false">$B$11*SQRT($B$41/B32)</f>
        <v>78.6751733221624</v>
      </c>
      <c r="G32" s="12" t="n">
        <f aca="false">F32^2/($B$12+1)</f>
        <v>343.76448629085</v>
      </c>
      <c r="H32" s="12" t="n">
        <f aca="false">D32^2/($B$12-1)</f>
        <v>1770.81432926366</v>
      </c>
    </row>
    <row r="33" customFormat="false" ht="12.8" hidden="false" customHeight="false" outlineLevel="0" collapsed="false">
      <c r="A33" s="0" t="n">
        <f aca="false">2*A32-A31</f>
        <v>8000</v>
      </c>
      <c r="B33" s="8" t="n">
        <v>0.52579</v>
      </c>
      <c r="C33" s="9" t="n">
        <v>9.782</v>
      </c>
      <c r="D33" s="11" t="n">
        <f aca="false">SQRT(D32^2*(1-(B32+B33)*$A$16*(A32-A33))+(A32-A33)*(C32+C33))</f>
        <v>157.265310181216</v>
      </c>
      <c r="F33" s="4" t="n">
        <f aca="false">$B$11*SQRT($B$41/B33)</f>
        <v>74.1511489762742</v>
      </c>
      <c r="G33" s="12" t="n">
        <f aca="false">F33^2/($B$12+1)</f>
        <v>305.366478949779</v>
      </c>
      <c r="H33" s="12" t="n">
        <f aca="false">D33^2/($B$12-1)</f>
        <v>1545.20552138441</v>
      </c>
    </row>
    <row r="34" customFormat="false" ht="12.8" hidden="false" customHeight="false" outlineLevel="0" collapsed="false">
      <c r="A34" s="0" t="n">
        <f aca="false">2*A33-A32</f>
        <v>7000</v>
      </c>
      <c r="B34" s="8" t="n">
        <v>0.59002</v>
      </c>
      <c r="C34" s="9" t="n">
        <v>9.7851</v>
      </c>
      <c r="D34" s="11" t="n">
        <f aca="false">SQRT(D33^2*(1-(B33+B34)*$A$16*(A33-A34))+(A33-A34)*(C33+C34))</f>
        <v>146.886295636622</v>
      </c>
      <c r="F34" s="4" t="n">
        <f aca="false">$B$11*SQRT($B$41/B34)</f>
        <v>69.9988135894849</v>
      </c>
      <c r="G34" s="12" t="n">
        <f aca="false">F34^2/($B$12+1)</f>
        <v>272.124065229999</v>
      </c>
      <c r="H34" s="12" t="n">
        <f aca="false">D34^2/($B$12-1)</f>
        <v>1347.97841006776</v>
      </c>
    </row>
    <row r="35" customFormat="false" ht="12.8" hidden="false" customHeight="false" outlineLevel="0" collapsed="false">
      <c r="A35" s="0" t="n">
        <f aca="false">2*A34-A33</f>
        <v>6000</v>
      </c>
      <c r="B35" s="8" t="n">
        <v>0.66011</v>
      </c>
      <c r="C35" s="9" t="n">
        <v>9.7882</v>
      </c>
      <c r="D35" s="11" t="n">
        <f aca="false">SQRT(D34^2*(1-(B34+B35)*$A$16*(A34-A35))+(A34-A35)*(C34+C35))</f>
        <v>137.619396229972</v>
      </c>
      <c r="F35" s="4" t="n">
        <f aca="false">$B$11*SQRT($B$41/B35)</f>
        <v>66.1783431452676</v>
      </c>
      <c r="G35" s="12" t="n">
        <f aca="false">F35^2/($B$12+1)</f>
        <v>243.230129776862</v>
      </c>
      <c r="H35" s="12" t="n">
        <f aca="false">D35^2/($B$12-1)</f>
        <v>1183.25861711847</v>
      </c>
    </row>
    <row r="36" customFormat="false" ht="12.8" hidden="false" customHeight="false" outlineLevel="0" collapsed="false">
      <c r="A36" s="0" t="n">
        <f aca="false">2*A35-A34</f>
        <v>5000</v>
      </c>
      <c r="B36" s="8" t="n">
        <v>0.73643</v>
      </c>
      <c r="C36" s="9" t="n">
        <v>9.7912</v>
      </c>
      <c r="D36" s="11" t="n">
        <f aca="false">SQRT(D35^2*(1-(B35+B36)*$A$16*(A35-A36))+(A35-A36)*(C35+C36))</f>
        <v>129.380946606277</v>
      </c>
      <c r="F36" s="4" t="n">
        <f aca="false">$B$11*SQRT($B$41/B36)</f>
        <v>62.6553715611007</v>
      </c>
      <c r="G36" s="12" t="n">
        <f aca="false">F36^2/($B$12+1)</f>
        <v>218.022949862179</v>
      </c>
      <c r="H36" s="12" t="n">
        <f aca="false">D36^2/($B$12-1)</f>
        <v>1045.82983778212</v>
      </c>
    </row>
    <row r="37" customFormat="false" ht="12.8" hidden="false" customHeight="false" outlineLevel="0" collapsed="false">
      <c r="A37" s="0" t="n">
        <f aca="false">2*A36-A35</f>
        <v>4000</v>
      </c>
      <c r="B37" s="8" t="n">
        <v>0.81935</v>
      </c>
      <c r="C37" s="9" t="n">
        <v>9.7928</v>
      </c>
      <c r="D37" s="11" t="n">
        <f aca="false">SQRT(D36^2*(1-(B36+B37)*$A$16*(A36-A37))+(A36-A37)*(C36+C37))</f>
        <v>121.979309808315</v>
      </c>
      <c r="F37" s="4" t="n">
        <f aca="false">$B$11*SQRT($B$41/B37)</f>
        <v>59.4003927917895</v>
      </c>
      <c r="G37" s="12" t="n">
        <f aca="false">F37^2/($B$12+1)</f>
        <v>195.958553691346</v>
      </c>
      <c r="H37" s="12" t="n">
        <f aca="false">D37^2/($B$12-1)</f>
        <v>929.59273929555</v>
      </c>
    </row>
    <row r="38" customFormat="false" ht="12.8" hidden="false" customHeight="false" outlineLevel="0" collapsed="false">
      <c r="A38" s="0" t="n">
        <f aca="false">2*A37-A36</f>
        <v>3000</v>
      </c>
      <c r="B38" s="8" t="n">
        <v>0.90925</v>
      </c>
      <c r="C38" s="9" t="n">
        <v>9.7994</v>
      </c>
      <c r="D38" s="11" t="n">
        <f aca="false">SQRT(D37^2*(1-(B37+B38)*$A$16*(A37-A38))+(A37-A38)*(C37+C38))</f>
        <v>115.2941262109</v>
      </c>
      <c r="F38" s="4" t="n">
        <f aca="false">$B$11*SQRT($B$41/B38)</f>
        <v>56.3874416858357</v>
      </c>
      <c r="G38" s="12" t="n">
        <f aca="false">F38^2/($B$12+1)</f>
        <v>176.583602933191</v>
      </c>
      <c r="H38" s="12" t="n">
        <f aca="false">D38^2/($B$12-1)</f>
        <v>830.490643728384</v>
      </c>
    </row>
    <row r="39" customFormat="false" ht="12.8" hidden="false" customHeight="false" outlineLevel="0" collapsed="false">
      <c r="A39" s="0" t="n">
        <f aca="false">2*A38-A37</f>
        <v>2000</v>
      </c>
      <c r="B39" s="8" t="n">
        <v>1.0066</v>
      </c>
      <c r="C39" s="9" t="n">
        <v>9.8005</v>
      </c>
      <c r="D39" s="11" t="n">
        <f aca="false">SQRT(D38^2*(1-(B38+B39)*$A$16*(A38-A39))+(A38-A39)*(C38+C39))</f>
        <v>109.189921783493</v>
      </c>
      <c r="F39" s="4" t="n">
        <f aca="false">$B$11*SQRT($B$41/B39)</f>
        <v>53.591459265994</v>
      </c>
      <c r="G39" s="12" t="n">
        <f aca="false">F39^2/($B$12+1)</f>
        <v>159.505902013714</v>
      </c>
      <c r="H39" s="12" t="n">
        <f aca="false">D39^2/($B$12-1)</f>
        <v>744.878586271412</v>
      </c>
    </row>
    <row r="40" customFormat="false" ht="12.8" hidden="false" customHeight="false" outlineLevel="0" collapsed="false">
      <c r="A40" s="0" t="n">
        <f aca="false">2*A39-A38</f>
        <v>1000</v>
      </c>
      <c r="B40" s="8" t="n">
        <v>1.1117</v>
      </c>
      <c r="C40" s="9" t="n">
        <v>9.8036</v>
      </c>
      <c r="D40" s="11" t="n">
        <f aca="false">SQRT(D39^2*(1-(B39+B40)*$A$16*(A39-A40))+(A39-A40)*(C39+C40))</f>
        <v>103.588453779565</v>
      </c>
      <c r="F40" s="4" t="n">
        <f aca="false">$B$11*SQRT($B$41/B40)</f>
        <v>50.9953107989995</v>
      </c>
      <c r="G40" s="12" t="n">
        <f aca="false">F40^2/($B$12+1)</f>
        <v>144.426230967891</v>
      </c>
      <c r="H40" s="12" t="n">
        <f aca="false">D40^2/($B$12-1)</f>
        <v>670.414009038946</v>
      </c>
    </row>
    <row r="41" customFormat="false" ht="12.8" hidden="false" customHeight="false" outlineLevel="0" collapsed="false">
      <c r="A41" s="0" t="n">
        <f aca="false">2*A40-A39</f>
        <v>0</v>
      </c>
      <c r="B41" s="8" t="n">
        <v>1.225</v>
      </c>
      <c r="C41" s="9" t="n">
        <v>9.8066</v>
      </c>
      <c r="D41" s="11" t="n">
        <f aca="false">SQRT(D40^2*(1-(B40+B41)*$A$16*(A40-A41))+(A40-A41)*(C40+C41))</f>
        <v>98.4580598827619</v>
      </c>
      <c r="F41" s="4" t="n">
        <f aca="false">$B$11*SQRT($B$41/B41)</f>
        <v>48.5798312059645</v>
      </c>
      <c r="G41" s="12" t="n">
        <f aca="false">F41^2/($B$12+1)</f>
        <v>131.068278340412</v>
      </c>
      <c r="H41" s="12" t="n">
        <f aca="false">D41^2/($B$12-1)</f>
        <v>605.651681183087</v>
      </c>
    </row>
  </sheetData>
  <mergeCells count="3">
    <mergeCell ref="A1:B1"/>
    <mergeCell ref="C1:F1"/>
    <mergeCell ref="A16:B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LibreOffice/5.0.6.2$Linux_X86_64 LibreOffice_project/00$Build-2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2018-09-09T12:53:31Z</dcterms:created>
  <dc:language>en-US</dc:language>
  <dcterms:modified xsi:type="dcterms:W3CDTF">2018-09-09T20:24:09Z</dcterms:modified>
  <cp:revision>1</cp:revision>
</cp:coreProperties>
</file>