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1"/>
  </bookViews>
  <sheets>
    <sheet name="Satellite" sheetId="1" state="visible" r:id="rId2"/>
    <sheet name="Entry Elevator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<sst xmlns="http://schemas.openxmlformats.org/spreadsheetml/2006/main" count="155" uniqueCount="50">
  <si>
    <t>Mars</t>
  </si>
  <si>
    <t>Deimos</t>
  </si>
  <si>
    <t>Phobos</t>
  </si>
  <si>
    <t>6/sol</t>
  </si>
  <si>
    <t>12/sol</t>
  </si>
  <si>
    <t>sec Sidereal orbit period</t>
  </si>
  <si>
    <t>km Semimajor axis</t>
  </si>
  <si>
    <t>eccentricity</t>
  </si>
  <si>
    <t>km/s orbital speed</t>
  </si>
  <si>
    <t>na</t>
  </si>
  <si>
    <t>kg Estimated Mass</t>
  </si>
  <si>
    <t>km3/s2 Standard Grav constant</t>
  </si>
  <si>
    <t>km Mean radius</t>
  </si>
  <si>
    <t> m/s2 surface gravity</t>
  </si>
  <si>
    <t>km Entry radius WAG</t>
  </si>
  <si>
    <t> sec day</t>
  </si>
  <si>
    <t>sync</t>
  </si>
  <si>
    <t>sec Sidereal rotation period</t>
  </si>
  <si>
    <t>km/s surface rotation speed</t>
  </si>
  <si>
    <t>deg inclination</t>
  </si>
  <si>
    <t>  km/s speed of light</t>
  </si>
  <si>
    <t>The View </t>
  </si>
  <si>
    <t>elevation</t>
  </si>
  <si>
    <t>deg </t>
  </si>
  <si>
    <t>beamspread</t>
  </si>
  <si>
    <t>surface angle</t>
  </si>
  <si>
    <t> deg</t>
  </si>
  <si>
    <t>coverage</t>
  </si>
  <si>
    <t> fraction</t>
  </si>
  <si>
    <t>surface dist</t>
  </si>
  <si>
    <t> km</t>
  </si>
  <si>
    <t>sat/gnd dist</t>
  </si>
  <si>
    <t>sat/gnd time</t>
  </si>
  <si>
    <t> sec</t>
  </si>
  <si>
    <t>6s hops</t>
  </si>
  <si>
    <t> hopcount</t>
  </si>
  <si>
    <t>6s time</t>
  </si>
  <si>
    <t>ratio</t>
  </si>
  <si>
    <t> sec round trip ping time</t>
  </si>
  <si>
    <t>12s hops</t>
  </si>
  <si>
    <t>12s time</t>
  </si>
  <si>
    <t>Deimos / Phobos loop elevators</t>
  </si>
  <si>
    <t>km drop elevator length</t>
  </si>
  <si>
    <t>km2/s2 drop elevator strength</t>
  </si>
  <si>
    <t>km drop radius to reentry</t>
  </si>
  <si>
    <t>Compute drop radius to reentry </t>
  </si>
  <si>
    <t>rad/s omega</t>
  </si>
  <si>
    <t> 2mu/omega2</t>
  </si>
  <si>
    <t>km test drop radius to reentry</t>
  </si>
  <si>
    <t>iterate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</si>
</sst>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0E+00"/>
    <numFmt numFmtId="167" formatCode="0.0000"/>
    <numFmt numFmtId="168" formatCode="0.000E+00"/>
    <numFmt numFmtId="169" formatCode="##0.00E+00"/>
    <numFmt numFmtId="170" formatCode="0.000"/>
    <numFmt numFmtId="171" formatCode="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  <charset val="1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F54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51" activeCellId="0" sqref="D51"/>
    </sheetView>
  </sheetViews>
  <sheetFormatPr defaultRowHeight="12.8"/>
  <cols>
    <col collapsed="false" hidden="false" max="1" min="1" style="0" width="11.5204081632653"/>
    <col collapsed="false" hidden="false" max="5" min="2" style="0" width="9.86224489795918"/>
    <col collapsed="false" hidden="false" max="6" min="6" style="0" width="29.030612244898"/>
    <col collapsed="false" hidden="false" max="1025" min="7" style="0" width="11.5204081632653"/>
  </cols>
  <sheetData>
    <row r="3" customFormat="false" ht="12.8" hidden="false" customHeight="fals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customFormat="false" ht="12.8" hidden="false" customHeight="false" outlineLevel="0" collapsed="false">
      <c r="A4" s="2" t="n">
        <v>59354294</v>
      </c>
      <c r="B4" s="2" t="n">
        <v>109120</v>
      </c>
      <c r="C4" s="2" t="n">
        <v>27554</v>
      </c>
      <c r="D4" s="3" t="n">
        <f aca="false">A14/6</f>
        <v>14773.6666666667</v>
      </c>
      <c r="E4" s="3" t="n">
        <f aca="false">A14/12</f>
        <v>7386.83333333333</v>
      </c>
      <c r="F4" s="4" t="s">
        <v>5</v>
      </c>
    </row>
    <row r="5" customFormat="false" ht="12.8" hidden="false" customHeight="false" outlineLevel="0" collapsed="false">
      <c r="A5" s="5" t="n">
        <v>227939200</v>
      </c>
      <c r="B5" s="2" t="n">
        <v>23463</v>
      </c>
      <c r="C5" s="2" t="n">
        <v>9376</v>
      </c>
      <c r="D5" s="3" t="n">
        <f aca="false">($A$9*(D4/(2*PI()))^2)^(1/3)</f>
        <v>6186.56338724264</v>
      </c>
      <c r="E5" s="3" t="n">
        <f aca="false">($A$9*(E4/(2*PI()))^2)^(1/3)</f>
        <v>3897.29071904796</v>
      </c>
      <c r="F5" s="4" t="s">
        <v>6</v>
      </c>
    </row>
    <row r="6" customFormat="false" ht="12.8" hidden="false" customHeight="false" outlineLevel="0" collapsed="false">
      <c r="A6" s="0" t="n">
        <v>0.0934</v>
      </c>
      <c r="B6" s="0" t="n">
        <v>0.00033</v>
      </c>
      <c r="C6" s="0" t="n">
        <v>0.0151</v>
      </c>
      <c r="D6" s="2" t="n">
        <v>0</v>
      </c>
      <c r="E6" s="2" t="n">
        <v>0</v>
      </c>
      <c r="F6" s="4" t="s">
        <v>7</v>
      </c>
    </row>
    <row r="7" customFormat="false" ht="12.8" hidden="false" customHeight="false" outlineLevel="0" collapsed="false">
      <c r="A7" s="0" t="n">
        <v>24.077</v>
      </c>
      <c r="B7" s="0" t="n">
        <v>1.3513</v>
      </c>
      <c r="C7" s="0" t="n">
        <v>2.138</v>
      </c>
      <c r="D7" s="6" t="n">
        <f aca="false">SQRT($A$9/D5)</f>
        <v>2.63112232417983</v>
      </c>
      <c r="E7" s="6" t="n">
        <f aca="false">SQRT($A$9/E5)</f>
        <v>3.3150064010825</v>
      </c>
      <c r="F7" s="4" t="s">
        <v>8</v>
      </c>
    </row>
    <row r="8" customFormat="false" ht="12.8" hidden="false" customHeight="false" outlineLevel="0" collapsed="false">
      <c r="A8" s="7" t="n">
        <v>6.4171E+023</v>
      </c>
      <c r="B8" s="8" t="n">
        <v>1476000000000000</v>
      </c>
      <c r="C8" s="8" t="n">
        <v>10659000000000000</v>
      </c>
      <c r="D8" s="2" t="s">
        <v>9</v>
      </c>
      <c r="E8" s="2" t="s">
        <v>9</v>
      </c>
      <c r="F8" s="4" t="s">
        <v>10</v>
      </c>
    </row>
    <row r="9" customFormat="false" ht="12.8" hidden="false" customHeight="false" outlineLevel="0" collapsed="false">
      <c r="A9" s="2" t="n">
        <v>42828.37</v>
      </c>
      <c r="B9" s="9" t="n">
        <f aca="false">6.673E-020*B8</f>
        <v>9.849348E-005</v>
      </c>
      <c r="C9" s="9" t="n">
        <f aca="false">6.673E-020*C8</f>
        <v>0.00071127507</v>
      </c>
      <c r="D9" s="2" t="s">
        <v>9</v>
      </c>
      <c r="E9" s="2" t="s">
        <v>9</v>
      </c>
      <c r="F9" s="4" t="s">
        <v>11</v>
      </c>
    </row>
    <row r="10" customFormat="false" ht="12.8" hidden="false" customHeight="false" outlineLevel="0" collapsed="false">
      <c r="A10" s="2" t="n">
        <v>3396</v>
      </c>
      <c r="B10" s="2" t="n">
        <v>6.2</v>
      </c>
      <c r="C10" s="2" t="n">
        <v>11.3</v>
      </c>
      <c r="D10" s="2" t="s">
        <v>9</v>
      </c>
      <c r="E10" s="2" t="s">
        <v>9</v>
      </c>
      <c r="F10" s="4" t="s">
        <v>12</v>
      </c>
    </row>
    <row r="11" customFormat="false" ht="12.8" hidden="false" customHeight="false" outlineLevel="0" collapsed="false">
      <c r="A11" s="10" t="n">
        <f aca="false">1000*A9/A10^2</f>
        <v>3.71360906130818</v>
      </c>
      <c r="B11" s="10" t="n">
        <f aca="false">1000*B9/B10^2</f>
        <v>0.00256226534859521</v>
      </c>
      <c r="C11" s="10" t="n">
        <f aca="false">1000*C9/C10^2</f>
        <v>0.00557032712036964</v>
      </c>
      <c r="D11" s="2" t="s">
        <v>9</v>
      </c>
      <c r="E11" s="2" t="s">
        <v>9</v>
      </c>
      <c r="F11" s="10" t="s">
        <v>13</v>
      </c>
    </row>
    <row r="12" customFormat="false" ht="12.8" hidden="false" customHeight="false" outlineLevel="0" collapsed="false">
      <c r="A12" s="0" t="n">
        <v>3420</v>
      </c>
      <c r="B12" s="2" t="s">
        <v>9</v>
      </c>
      <c r="C12" s="2" t="s">
        <v>9</v>
      </c>
      <c r="D12" s="2" t="s">
        <v>9</v>
      </c>
      <c r="E12" s="2" t="s">
        <v>9</v>
      </c>
      <c r="F12" s="4" t="s">
        <v>14</v>
      </c>
    </row>
    <row r="13" customFormat="false" ht="12.8" hidden="false" customHeight="false" outlineLevel="0" collapsed="false">
      <c r="A13" s="0" t="n">
        <v>88775</v>
      </c>
      <c r="B13" s="2" t="n">
        <f aca="false">A13</f>
        <v>88775</v>
      </c>
      <c r="C13" s="0" t="n">
        <f aca="false">A13</f>
        <v>88775</v>
      </c>
      <c r="D13" s="2" t="s">
        <v>9</v>
      </c>
      <c r="E13" s="2" t="s">
        <v>9</v>
      </c>
      <c r="F13" s="0" t="s">
        <v>15</v>
      </c>
    </row>
    <row r="14" customFormat="false" ht="12.8" hidden="false" customHeight="false" outlineLevel="0" collapsed="false">
      <c r="A14" s="2" t="n">
        <v>88642</v>
      </c>
      <c r="B14" s="2" t="s">
        <v>16</v>
      </c>
      <c r="C14" s="2" t="s">
        <v>16</v>
      </c>
      <c r="D14" s="2" t="s">
        <v>9</v>
      </c>
      <c r="E14" s="2" t="s">
        <v>9</v>
      </c>
      <c r="F14" s="4" t="s">
        <v>17</v>
      </c>
    </row>
    <row r="15" customFormat="false" ht="12.8" hidden="false" customHeight="false" outlineLevel="0" collapsed="false">
      <c r="A15" s="0" t="n">
        <v>0.241</v>
      </c>
      <c r="B15" s="2" t="s">
        <v>9</v>
      </c>
      <c r="C15" s="2" t="s">
        <v>9</v>
      </c>
      <c r="D15" s="2" t="s">
        <v>9</v>
      </c>
      <c r="E15" s="2" t="s">
        <v>9</v>
      </c>
      <c r="F15" s="4" t="s">
        <v>18</v>
      </c>
    </row>
    <row r="16" customFormat="false" ht="12.8" hidden="false" customHeight="false" outlineLevel="0" collapsed="false">
      <c r="A16" s="0" t="n">
        <v>1.85</v>
      </c>
      <c r="B16" s="0" t="n">
        <v>0.93</v>
      </c>
      <c r="C16" s="0" t="n">
        <v>1.093</v>
      </c>
      <c r="D16" s="2" t="s">
        <v>9</v>
      </c>
      <c r="E16" s="2" t="s">
        <v>9</v>
      </c>
      <c r="F16" s="4" t="s">
        <v>19</v>
      </c>
    </row>
    <row r="17" customFormat="false" ht="12.8" hidden="false" customHeight="false" outlineLevel="0" collapsed="false">
      <c r="E17" s="0" t="n">
        <v>299792.456</v>
      </c>
      <c r="F17" s="0" t="s">
        <v>20</v>
      </c>
    </row>
    <row r="19" customFormat="false" ht="12.8" hidden="false" customHeight="false" outlineLevel="0" collapsed="false">
      <c r="A19" s="11" t="s">
        <v>21</v>
      </c>
    </row>
    <row r="20" customFormat="false" ht="12.8" hidden="false" customHeight="false" outlineLevel="0" collapsed="false">
      <c r="A20" s="11" t="s">
        <v>22</v>
      </c>
      <c r="B20" s="11" t="n">
        <v>0</v>
      </c>
      <c r="C20" s="11" t="n">
        <f aca="false">B20</f>
        <v>0</v>
      </c>
      <c r="D20" s="11" t="n">
        <f aca="false">B20</f>
        <v>0</v>
      </c>
      <c r="E20" s="11" t="n">
        <f aca="false">B20</f>
        <v>0</v>
      </c>
      <c r="F20" s="11" t="s">
        <v>23</v>
      </c>
    </row>
    <row r="21" customFormat="false" ht="12.8" hidden="false" customHeight="false" outlineLevel="0" collapsed="false">
      <c r="A21" s="0" t="s">
        <v>24</v>
      </c>
      <c r="B21" s="3" t="n">
        <f aca="false">DEGREES(ASIN(($A$10/B$5)*COS(RADIANS(B20))))</f>
        <v>8.32213801827314</v>
      </c>
      <c r="C21" s="3" t="n">
        <f aca="false">DEGREES(ASIN(($A$10/C$5)*COS(RADIANS(C20))))</f>
        <v>21.2354510883116</v>
      </c>
      <c r="D21" s="3" t="n">
        <f aca="false">DEGREES(ASIN(($A$10/D$5)*COS(RADIANS(D20))))</f>
        <v>33.2937455646819</v>
      </c>
      <c r="E21" s="3" t="n">
        <f aca="false">DEGREES(ASIN(($A$10/E$5)*COS(RADIANS(E20))))</f>
        <v>60.6187676779786</v>
      </c>
      <c r="F21" s="4" t="s">
        <v>23</v>
      </c>
    </row>
    <row r="22" customFormat="false" ht="12.8" hidden="false" customHeight="false" outlineLevel="0" collapsed="false">
      <c r="A22" s="0" t="s">
        <v>25</v>
      </c>
      <c r="B22" s="3" t="n">
        <f aca="false">90-(B21+B20)</f>
        <v>81.6778619817269</v>
      </c>
      <c r="C22" s="3" t="n">
        <f aca="false">90-(C21+C20)</f>
        <v>68.7645489116885</v>
      </c>
      <c r="D22" s="3" t="n">
        <f aca="false">90-(D21+D20)</f>
        <v>56.7062544353181</v>
      </c>
      <c r="E22" s="3" t="n">
        <f aca="false">90-(E21+E20)</f>
        <v>29.3812323220214</v>
      </c>
      <c r="F22" s="0" t="s">
        <v>26</v>
      </c>
    </row>
    <row r="23" customFormat="false" ht="12.8" hidden="false" customHeight="false" outlineLevel="0" collapsed="false">
      <c r="A23" s="0" t="s">
        <v>27</v>
      </c>
      <c r="B23" s="12" t="n">
        <f aca="false">0.5*(1-COS(RADIANS(B22)))</f>
        <v>0.42763073775732</v>
      </c>
      <c r="C23" s="12" t="n">
        <f aca="false">0.5*(1-COS(RADIANS(C22)))</f>
        <v>0.318899317406143</v>
      </c>
      <c r="D23" s="12" t="n">
        <f aca="false">0.5*(1-COS(RADIANS(D22)))</f>
        <v>0.225534211206587</v>
      </c>
      <c r="E23" s="12" t="n">
        <f aca="false">0.5*(1-COS(RADIANS(E22)))</f>
        <v>0.0643127181400546</v>
      </c>
      <c r="F23" s="0" t="s">
        <v>28</v>
      </c>
    </row>
    <row r="24" customFormat="false" ht="12.8" hidden="false" customHeight="false" outlineLevel="0" collapsed="false">
      <c r="A24" s="0" t="s">
        <v>29</v>
      </c>
      <c r="B24" s="13" t="n">
        <f aca="false">$A$10*RADIANS(B22)</f>
        <v>4841.15970926987</v>
      </c>
      <c r="C24" s="13" t="n">
        <f aca="false">$A$10*RADIANS(C22)</f>
        <v>4075.76980518737</v>
      </c>
      <c r="D24" s="13" t="n">
        <f aca="false">$A$10*RADIANS(D22)</f>
        <v>3361.05803427231</v>
      </c>
      <c r="E24" s="13" t="n">
        <f aca="false">$A$10*RADIANS(E22)</f>
        <v>1741.46622689377</v>
      </c>
      <c r="F24" s="0" t="s">
        <v>30</v>
      </c>
    </row>
    <row r="25" customFormat="false" ht="12.8" hidden="false" customHeight="false" outlineLevel="0" collapsed="false">
      <c r="A25" s="0" t="s">
        <v>31</v>
      </c>
      <c r="B25" s="13" t="n">
        <f aca="false">$A$10*SIN(RADIANS(B22))/SIN(RADIANS(B21))</f>
        <v>23215.9331709927</v>
      </c>
      <c r="C25" s="13" t="n">
        <f aca="false">$A$10*SIN(RADIANS(C22))/SIN(RADIANS(C21))</f>
        <v>8739.36839823108</v>
      </c>
      <c r="D25" s="13" t="n">
        <f aca="false">$A$10*SIN(RADIANS(D22))/SIN(RADIANS(D21))</f>
        <v>5171.14596045897</v>
      </c>
      <c r="E25" s="3" t="n">
        <f aca="false">$A$10*SIN(RADIANS(E22))/SIN(RADIANS(E21))</f>
        <v>1912.08235930815</v>
      </c>
      <c r="F25" s="0" t="s">
        <v>30</v>
      </c>
    </row>
    <row r="26" customFormat="false" ht="12.8" hidden="false" customHeight="false" outlineLevel="0" collapsed="false">
      <c r="A26" s="0" t="s">
        <v>32</v>
      </c>
      <c r="B26" s="10" t="n">
        <f aca="false">2*B25/$E$17</f>
        <v>0.154880035880507</v>
      </c>
      <c r="C26" s="10" t="n">
        <f aca="false">2*C25/$E$17</f>
        <v>0.0583027906361398</v>
      </c>
      <c r="D26" s="10" t="n">
        <f aca="false">2*D25/$E$17</f>
        <v>0.0344981726989085</v>
      </c>
      <c r="E26" s="10" t="n">
        <f aca="false">2*E25/$E$17</f>
        <v>0.0127560405276385</v>
      </c>
      <c r="F26" s="0" t="s">
        <v>33</v>
      </c>
    </row>
    <row r="27" customFormat="false" ht="12.8" hidden="false" customHeight="false" outlineLevel="0" collapsed="false">
      <c r="A27" s="0" t="s">
        <v>34</v>
      </c>
      <c r="B27" s="10" t="n">
        <f aca="false">INT(1+(180-B22)/(2*D22))</f>
        <v>1</v>
      </c>
      <c r="C27" s="10" t="n">
        <f aca="false">INT(1+(180-C22)/(2*D22))</f>
        <v>1</v>
      </c>
      <c r="D27" s="10"/>
      <c r="E27" s="10"/>
      <c r="F27" s="0" t="s">
        <v>35</v>
      </c>
    </row>
    <row r="28" customFormat="false" ht="12.8" hidden="false" customHeight="false" outlineLevel="0" collapsed="false">
      <c r="A28" s="0" t="s">
        <v>36</v>
      </c>
      <c r="B28" s="10" t="n">
        <f aca="false">B26+2*B27*D26</f>
        <v>0.223876381278324</v>
      </c>
      <c r="C28" s="10" t="n">
        <f aca="false">C26+2*C27*D26</f>
        <v>0.127299136033957</v>
      </c>
      <c r="D28" s="14" t="s">
        <v>37</v>
      </c>
      <c r="E28" s="15" t="n">
        <f aca="false">B28/C28</f>
        <v>1.7586637918627</v>
      </c>
      <c r="F28" s="0" t="s">
        <v>38</v>
      </c>
    </row>
    <row r="29" customFormat="false" ht="12.8" hidden="false" customHeight="false" outlineLevel="0" collapsed="false">
      <c r="A29" s="0" t="s">
        <v>39</v>
      </c>
      <c r="B29" s="10" t="n">
        <f aca="false">INT(1+(180-B22)/(2*E22))</f>
        <v>2</v>
      </c>
      <c r="C29" s="10" t="n">
        <f aca="false">INT(1+(180-C22)/(2*E22))</f>
        <v>2</v>
      </c>
      <c r="F29" s="0" t="s">
        <v>35</v>
      </c>
    </row>
    <row r="30" customFormat="false" ht="12.8" hidden="false" customHeight="false" outlineLevel="0" collapsed="false">
      <c r="A30" s="0" t="s">
        <v>40</v>
      </c>
      <c r="B30" s="10" t="n">
        <f aca="false">B26+2*B29*E26</f>
        <v>0.205904197991061</v>
      </c>
      <c r="C30" s="10" t="n">
        <f aca="false">C$26+2*C29*E26</f>
        <v>0.109326952746694</v>
      </c>
      <c r="D30" s="14" t="s">
        <v>37</v>
      </c>
      <c r="E30" s="15" t="n">
        <f aca="false">B30/C30</f>
        <v>1.88338001579659</v>
      </c>
      <c r="F30" s="0" t="s">
        <v>38</v>
      </c>
    </row>
    <row r="32" customFormat="false" ht="12.8" hidden="false" customHeight="false" outlineLevel="0" collapsed="false">
      <c r="A32" s="11" t="s">
        <v>22</v>
      </c>
      <c r="B32" s="11" t="n">
        <v>10</v>
      </c>
      <c r="C32" s="11" t="n">
        <f aca="false">B32</f>
        <v>10</v>
      </c>
      <c r="D32" s="11" t="n">
        <f aca="false">B32</f>
        <v>10</v>
      </c>
      <c r="E32" s="11" t="n">
        <f aca="false">B32</f>
        <v>10</v>
      </c>
      <c r="F32" s="11" t="s">
        <v>23</v>
      </c>
    </row>
    <row r="33" customFormat="false" ht="12.8" hidden="false" customHeight="false" outlineLevel="0" collapsed="false">
      <c r="A33" s="0" t="s">
        <v>24</v>
      </c>
      <c r="B33" s="3" t="n">
        <f aca="false">DEGREES(ASIN(($A$10/B$5)*COS(RADIANS(B32))))</f>
        <v>8.19482993883542</v>
      </c>
      <c r="C33" s="3" t="n">
        <f aca="false">DEGREES(ASIN(($A$10/C$5)*COS(RADIANS(C32))))</f>
        <v>20.8975905212667</v>
      </c>
      <c r="D33" s="3" t="n">
        <f aca="false">DEGREES(ASIN(($A$10/D$5)*COS(RADIANS(D32))))</f>
        <v>32.7239529527543</v>
      </c>
      <c r="E33" s="3" t="n">
        <f aca="false">DEGREES(ASIN(($A$10/E$5)*COS(RADIANS(E32))))</f>
        <v>59.1079804577859</v>
      </c>
      <c r="F33" s="4" t="s">
        <v>23</v>
      </c>
    </row>
    <row r="34" customFormat="false" ht="12.8" hidden="false" customHeight="false" outlineLevel="0" collapsed="false">
      <c r="A34" s="0" t="s">
        <v>25</v>
      </c>
      <c r="B34" s="3" t="n">
        <f aca="false">90-(B33+B32)</f>
        <v>71.8051700611646</v>
      </c>
      <c r="C34" s="3" t="n">
        <f aca="false">90-(C33+C32)</f>
        <v>59.1024094787333</v>
      </c>
      <c r="D34" s="3" t="n">
        <f aca="false">90-(D33+D32)</f>
        <v>47.2760470472457</v>
      </c>
      <c r="E34" s="3" t="n">
        <f aca="false">90-(E33+E32)</f>
        <v>20.8920195422141</v>
      </c>
      <c r="F34" s="0" t="s">
        <v>26</v>
      </c>
    </row>
    <row r="35" customFormat="false" ht="12.8" hidden="false" customHeight="false" outlineLevel="0" collapsed="false">
      <c r="A35" s="0" t="s">
        <v>27</v>
      </c>
      <c r="B35" s="12" t="n">
        <f aca="false">0.5*(1-COS(RADIANS(B34)))</f>
        <v>0.343875401548825</v>
      </c>
      <c r="C35" s="12" t="n">
        <f aca="false">0.5*(1-COS(RADIANS(C34)))</f>
        <v>0.243247416444346</v>
      </c>
      <c r="D35" s="12" t="n">
        <f aca="false">0.5*(1-COS(RADIANS(D34)))</f>
        <v>0.16076657627843</v>
      </c>
      <c r="E35" s="12" t="n">
        <f aca="false">0.5*(1-COS(RADIANS(E34)))</f>
        <v>0.032872923197308</v>
      </c>
      <c r="F35" s="0" t="s">
        <v>28</v>
      </c>
    </row>
    <row r="36" customFormat="false" ht="12.8" hidden="false" customHeight="false" outlineLevel="0" collapsed="false">
      <c r="A36" s="0" t="s">
        <v>29</v>
      </c>
      <c r="B36" s="13" t="n">
        <f aca="false">$A$10*RADIANS(B34)</f>
        <v>4255.99162102396</v>
      </c>
      <c r="C36" s="13" t="n">
        <f aca="false">$A$10*RADIANS(C34)</f>
        <v>3503.08145373866</v>
      </c>
      <c r="D36" s="13" t="n">
        <f aca="false">$A$10*RADIANS(D34)</f>
        <v>2802.11661551421</v>
      </c>
      <c r="E36" s="13" t="n">
        <f aca="false">$A$10*RADIANS(E34)</f>
        <v>1238.29885845535</v>
      </c>
      <c r="F36" s="0" t="s">
        <v>30</v>
      </c>
    </row>
    <row r="37" customFormat="false" ht="12.8" hidden="false" customHeight="false" outlineLevel="0" collapsed="false">
      <c r="A37" s="0" t="s">
        <v>31</v>
      </c>
      <c r="B37" s="13" t="n">
        <f aca="false">$A$10*SIN(RADIANS(B34))/SIN(RADIANS(B33))</f>
        <v>22633.7123701836</v>
      </c>
      <c r="C37" s="13" t="n">
        <f aca="false">$A$10*SIN(RADIANS(C34))/SIN(RADIANS(C33))</f>
        <v>8169.5325911029</v>
      </c>
      <c r="D37" s="13" t="n">
        <f aca="false">$A$10*SIN(RADIANS(D34))/SIN(RADIANS(D33))</f>
        <v>4614.95288126067</v>
      </c>
      <c r="E37" s="3" t="n">
        <f aca="false">$A$10*SIN(RADIANS(E34))/SIN(RADIANS(E33))</f>
        <v>1411.24453691831</v>
      </c>
      <c r="F37" s="0" t="s">
        <v>30</v>
      </c>
    </row>
    <row r="38" customFormat="false" ht="12.8" hidden="false" customHeight="false" outlineLevel="0" collapsed="false">
      <c r="A38" s="0" t="s">
        <v>32</v>
      </c>
      <c r="B38" s="10" t="n">
        <f aca="false">2*B37/$E$17</f>
        <v>0.150995876762046</v>
      </c>
      <c r="C38" s="10" t="n">
        <f aca="false">2*C37/$E$17</f>
        <v>0.0545012553024543</v>
      </c>
      <c r="D38" s="10" t="n">
        <f aca="false">2*D37/$E$17</f>
        <v>0.0307876518497895</v>
      </c>
      <c r="E38" s="10" t="n">
        <f aca="false">2*E37/$E$17</f>
        <v>0.00941481020401865</v>
      </c>
      <c r="F38" s="0" t="s">
        <v>33</v>
      </c>
    </row>
    <row r="39" customFormat="false" ht="12.8" hidden="false" customHeight="false" outlineLevel="0" collapsed="false">
      <c r="A39" s="0" t="s">
        <v>34</v>
      </c>
      <c r="B39" s="10" t="n">
        <f aca="false">INT(1+(180-B34)/(2*D34))</f>
        <v>2</v>
      </c>
      <c r="C39" s="10" t="n">
        <f aca="false">INT(1+(180-C34)/(2*D34))</f>
        <v>2</v>
      </c>
      <c r="D39" s="10"/>
      <c r="E39" s="10"/>
      <c r="F39" s="0" t="s">
        <v>35</v>
      </c>
    </row>
    <row r="40" customFormat="false" ht="12.8" hidden="false" customHeight="false" outlineLevel="0" collapsed="false">
      <c r="A40" s="0" t="s">
        <v>36</v>
      </c>
      <c r="B40" s="10" t="n">
        <f aca="false">B38+2*B39*D38</f>
        <v>0.274146484161204</v>
      </c>
      <c r="C40" s="10" t="n">
        <f aca="false">C38+2*C39*D38</f>
        <v>0.177651862701612</v>
      </c>
      <c r="D40" s="14" t="s">
        <v>37</v>
      </c>
      <c r="E40" s="15" t="n">
        <f aca="false">B40/C40</f>
        <v>1.54316695582115</v>
      </c>
      <c r="F40" s="0" t="s">
        <v>38</v>
      </c>
    </row>
    <row r="41" customFormat="false" ht="12.8" hidden="false" customHeight="false" outlineLevel="0" collapsed="false">
      <c r="A41" s="0" t="s">
        <v>39</v>
      </c>
      <c r="B41" s="10" t="n">
        <f aca="false">INT(1+(180-B34)/(2*E34))</f>
        <v>3</v>
      </c>
      <c r="C41" s="10" t="n">
        <f aca="false">INT(1+(180-C34)/(2*E34))</f>
        <v>3</v>
      </c>
      <c r="F41" s="0" t="s">
        <v>35</v>
      </c>
    </row>
    <row r="42" customFormat="false" ht="12.8" hidden="false" customHeight="false" outlineLevel="0" collapsed="false">
      <c r="A42" s="0" t="s">
        <v>40</v>
      </c>
      <c r="B42" s="10" t="n">
        <f aca="false">B38+2*B41*E38</f>
        <v>0.207484737986158</v>
      </c>
      <c r="C42" s="10" t="n">
        <f aca="false">C$26+2*C41*E38</f>
        <v>0.114791651860252</v>
      </c>
      <c r="D42" s="14" t="s">
        <v>37</v>
      </c>
      <c r="E42" s="15" t="n">
        <f aca="false">B42/C42</f>
        <v>1.80748978365388</v>
      </c>
      <c r="F42" s="0" t="s">
        <v>38</v>
      </c>
    </row>
    <row r="44" customFormat="false" ht="12.8" hidden="false" customHeight="false" outlineLevel="0" collapsed="false">
      <c r="A44" s="11" t="s">
        <v>22</v>
      </c>
      <c r="B44" s="11" t="n">
        <v>20</v>
      </c>
      <c r="C44" s="11" t="n">
        <f aca="false">B44</f>
        <v>20</v>
      </c>
      <c r="D44" s="11" t="n">
        <f aca="false">B44</f>
        <v>20</v>
      </c>
      <c r="E44" s="11" t="n">
        <f aca="false">B44</f>
        <v>20</v>
      </c>
      <c r="F44" s="11" t="s">
        <v>23</v>
      </c>
    </row>
    <row r="45" customFormat="false" ht="12.8" hidden="false" customHeight="false" outlineLevel="0" collapsed="false">
      <c r="A45" s="0" t="s">
        <v>24</v>
      </c>
      <c r="B45" s="3" t="n">
        <f aca="false">DEGREES(ASIN(($A$10/B$5)*COS(RADIANS(B44))))</f>
        <v>7.81701134365234</v>
      </c>
      <c r="C45" s="3" t="n">
        <f aca="false">DEGREES(ASIN(($A$10/C$5)*COS(RADIANS(C44))))</f>
        <v>19.8986838184809</v>
      </c>
      <c r="D45" s="3" t="n">
        <f aca="false">DEGREES(ASIN(($A$10/D$5)*COS(RADIANS(D44))))</f>
        <v>31.0527456925644</v>
      </c>
      <c r="E45" s="3" t="n">
        <f aca="false">DEGREES(ASIN(($A$10/E$5)*COS(RADIANS(E44))))</f>
        <v>54.9672690230106</v>
      </c>
      <c r="F45" s="4" t="s">
        <v>23</v>
      </c>
    </row>
    <row r="46" customFormat="false" ht="12.8" hidden="false" customHeight="false" outlineLevel="0" collapsed="false">
      <c r="A46" s="0" t="s">
        <v>25</v>
      </c>
      <c r="B46" s="3" t="n">
        <f aca="false">90-(B45+B44)</f>
        <v>62.1829886563477</v>
      </c>
      <c r="C46" s="3" t="n">
        <f aca="false">90-(C45+C44)</f>
        <v>50.1013161815192</v>
      </c>
      <c r="D46" s="3" t="n">
        <f aca="false">90-(D45+D44)</f>
        <v>38.9472543074356</v>
      </c>
      <c r="E46" s="3" t="n">
        <f aca="false">90-(E45+E44)</f>
        <v>15.0327309769894</v>
      </c>
      <c r="F46" s="0" t="s">
        <v>26</v>
      </c>
    </row>
    <row r="47" customFormat="false" ht="12.8" hidden="false" customHeight="false" outlineLevel="0" collapsed="false">
      <c r="A47" s="0" t="s">
        <v>27</v>
      </c>
      <c r="B47" s="12" t="n">
        <f aca="false">0.5*(1-COS(RADIANS(B46)))</f>
        <v>0.266675372314328</v>
      </c>
      <c r="C47" s="12" t="n">
        <f aca="false">0.5*(1-COS(RADIANS(C46)))</f>
        <v>0.17928399584431</v>
      </c>
      <c r="D47" s="12" t="n">
        <f aca="false">0.5*(1-COS(RADIANS(D46)))</f>
        <v>0.111137512194831</v>
      </c>
      <c r="E47" s="12" t="n">
        <f aca="false">0.5*(1-COS(RADIANS(E46)))</f>
        <v>0.0171110925698866</v>
      </c>
      <c r="F47" s="0" t="s">
        <v>28</v>
      </c>
    </row>
    <row r="48" customFormat="false" ht="12.8" hidden="false" customHeight="false" outlineLevel="0" collapsed="false">
      <c r="A48" s="0" t="s">
        <v>29</v>
      </c>
      <c r="B48" s="13" t="n">
        <f aca="false">$A$10*RADIANS(B46)</f>
        <v>3685.67163710094</v>
      </c>
      <c r="C48" s="13" t="n">
        <f aca="false">$A$10*RADIANS(C46)</f>
        <v>2969.57421992295</v>
      </c>
      <c r="D48" s="13" t="n">
        <f aca="false">$A$10*RADIANS(D46)</f>
        <v>2308.4575644503</v>
      </c>
      <c r="E48" s="13" t="n">
        <f aca="false">$A$10*RADIANS(E46)</f>
        <v>891.010731186571</v>
      </c>
      <c r="F48" s="0" t="s">
        <v>30</v>
      </c>
    </row>
    <row r="49" customFormat="false" ht="12.8" hidden="false" customHeight="false" outlineLevel="0" collapsed="false">
      <c r="A49" s="0" t="s">
        <v>31</v>
      </c>
      <c r="B49" s="13" t="n">
        <f aca="false">$A$10*SIN(RADIANS(B46))/SIN(RADIANS(B45))</f>
        <v>22083.4697200449</v>
      </c>
      <c r="C49" s="13" t="n">
        <f aca="false">$A$10*SIN(RADIANS(C46))/SIN(RADIANS(C45))</f>
        <v>7654.71438164563</v>
      </c>
      <c r="D49" s="13" t="n">
        <f aca="false">$A$10*SIN(RADIANS(D46))/SIN(RADIANS(D45))</f>
        <v>4138.48390826304</v>
      </c>
      <c r="E49" s="3" t="n">
        <f aca="false">$A$10*SIN(RADIANS(E46))/SIN(RADIANS(E45))</f>
        <v>1075.71709355977</v>
      </c>
      <c r="F49" s="0" t="s">
        <v>30</v>
      </c>
    </row>
    <row r="50" customFormat="false" ht="12.8" hidden="false" customHeight="false" outlineLevel="0" collapsed="false">
      <c r="A50" s="0" t="s">
        <v>32</v>
      </c>
      <c r="B50" s="10" t="n">
        <f aca="false">2*B49/$E$17</f>
        <v>0.147325052902898</v>
      </c>
      <c r="C50" s="10" t="n">
        <f aca="false">2*C49/$E$17</f>
        <v>0.0510667578749589</v>
      </c>
      <c r="D50" s="10" t="n">
        <f aca="false">2*D49/$E$17</f>
        <v>0.0276089929912248</v>
      </c>
      <c r="E50" s="10" t="n">
        <f aca="false">2*E49/$E$17</f>
        <v>0.00717641202792489</v>
      </c>
      <c r="F50" s="0" t="s">
        <v>33</v>
      </c>
    </row>
    <row r="51" customFormat="false" ht="12.8" hidden="false" customHeight="false" outlineLevel="0" collapsed="false">
      <c r="A51" s="0" t="s">
        <v>34</v>
      </c>
      <c r="B51" s="10" t="n">
        <f aca="false">INT(1+(180-B46)/(2*D46))</f>
        <v>2</v>
      </c>
      <c r="C51" s="10" t="n">
        <f aca="false">INT(1+(180-C46)/(2*D46))</f>
        <v>2</v>
      </c>
      <c r="D51" s="10"/>
      <c r="E51" s="10"/>
      <c r="F51" s="0" t="s">
        <v>35</v>
      </c>
    </row>
    <row r="52" customFormat="false" ht="12.8" hidden="false" customHeight="false" outlineLevel="0" collapsed="false">
      <c r="A52" s="0" t="s">
        <v>36</v>
      </c>
      <c r="B52" s="10" t="n">
        <f aca="false">B50+2*B51*D50</f>
        <v>0.257761024867798</v>
      </c>
      <c r="C52" s="10" t="n">
        <f aca="false">C50+2*C51*D50</f>
        <v>0.161502729839858</v>
      </c>
      <c r="D52" s="14" t="s">
        <v>37</v>
      </c>
      <c r="E52" s="15" t="n">
        <f aca="false">B52/C52</f>
        <v>1.59601652011323</v>
      </c>
      <c r="F52" s="0" t="s">
        <v>38</v>
      </c>
    </row>
    <row r="53" customFormat="false" ht="12.8" hidden="false" customHeight="false" outlineLevel="0" collapsed="false">
      <c r="A53" s="0" t="s">
        <v>39</v>
      </c>
      <c r="B53" s="10" t="n">
        <f aca="false">INT(1+(180-B46)/(2*E46))</f>
        <v>4</v>
      </c>
      <c r="C53" s="10" t="n">
        <f aca="false">INT(1+(180-C46)/(2*E46))</f>
        <v>5</v>
      </c>
      <c r="F53" s="0" t="s">
        <v>35</v>
      </c>
    </row>
    <row r="54" customFormat="false" ht="12.8" hidden="false" customHeight="false" outlineLevel="0" collapsed="false">
      <c r="A54" s="0" t="s">
        <v>40</v>
      </c>
      <c r="B54" s="10" t="n">
        <f aca="false">B50+2*B53*E50</f>
        <v>0.204736349126297</v>
      </c>
      <c r="C54" s="10" t="n">
        <f aca="false">C$26+2*C53*E50</f>
        <v>0.130066910915389</v>
      </c>
      <c r="D54" s="14" t="s">
        <v>37</v>
      </c>
      <c r="E54" s="15" t="n">
        <f aca="false">B54/C54</f>
        <v>1.57408481285054</v>
      </c>
      <c r="F54" s="0" t="s">
        <v>38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RowHeight="12.8"/>
  <cols>
    <col collapsed="false" hidden="false" max="3" min="1" style="0" width="11.5204081632653"/>
    <col collapsed="false" hidden="false" max="4" min="4" style="0" width="30.8418367346939"/>
    <col collapsed="false" hidden="false" max="1025" min="5" style="0" width="11.5204081632653"/>
  </cols>
  <sheetData>
    <row r="1" customFormat="false" ht="15" hidden="false" customHeight="false" outlineLevel="0" collapsed="false">
      <c r="A1" s="16" t="s">
        <v>41</v>
      </c>
      <c r="B1" s="16"/>
      <c r="C1" s="16"/>
    </row>
    <row r="3" customFormat="false" ht="12.8" hidden="false" customHeight="false" outlineLevel="0" collapsed="false">
      <c r="A3" s="1" t="s">
        <v>0</v>
      </c>
      <c r="B3" s="1" t="s">
        <v>1</v>
      </c>
      <c r="C3" s="1" t="s">
        <v>2</v>
      </c>
    </row>
    <row r="4" customFormat="false" ht="12.8" hidden="false" customHeight="false" outlineLevel="0" collapsed="false">
      <c r="A4" s="2" t="n">
        <v>59354294</v>
      </c>
      <c r="B4" s="2" t="n">
        <v>109120</v>
      </c>
      <c r="C4" s="2" t="n">
        <v>27554</v>
      </c>
      <c r="D4" s="4" t="s">
        <v>5</v>
      </c>
      <c r="F4" s="4"/>
    </row>
    <row r="5" customFormat="false" ht="12.8" hidden="false" customHeight="false" outlineLevel="0" collapsed="false">
      <c r="A5" s="5" t="n">
        <v>227939200</v>
      </c>
      <c r="B5" s="2" t="n">
        <v>23463</v>
      </c>
      <c r="C5" s="2" t="n">
        <v>9376</v>
      </c>
      <c r="D5" s="4" t="s">
        <v>6</v>
      </c>
      <c r="F5" s="4"/>
    </row>
    <row r="6" customFormat="false" ht="12.8" hidden="false" customHeight="false" outlineLevel="0" collapsed="false">
      <c r="A6" s="0" t="n">
        <v>0.0934</v>
      </c>
      <c r="B6" s="0" t="n">
        <v>0.00033</v>
      </c>
      <c r="C6" s="0" t="n">
        <v>0.0151</v>
      </c>
      <c r="D6" s="4" t="s">
        <v>7</v>
      </c>
      <c r="F6" s="4"/>
    </row>
    <row r="7" customFormat="false" ht="12.8" hidden="false" customHeight="false" outlineLevel="0" collapsed="false">
      <c r="A7" s="0" t="n">
        <v>24.077</v>
      </c>
      <c r="B7" s="0" t="n">
        <v>1.3513</v>
      </c>
      <c r="C7" s="0" t="n">
        <v>2.138</v>
      </c>
      <c r="D7" s="4" t="s">
        <v>8</v>
      </c>
      <c r="F7" s="4"/>
    </row>
    <row r="8" customFormat="false" ht="12.8" hidden="false" customHeight="false" outlineLevel="0" collapsed="false">
      <c r="A8" s="7" t="n">
        <v>6.4171E+023</v>
      </c>
      <c r="B8" s="17" t="n">
        <v>1476000000000000</v>
      </c>
      <c r="C8" s="17" t="n">
        <v>10659000000000000</v>
      </c>
      <c r="D8" s="4" t="s">
        <v>10</v>
      </c>
      <c r="F8" s="4"/>
    </row>
    <row r="9" customFormat="false" ht="12.8" hidden="false" customHeight="false" outlineLevel="0" collapsed="false">
      <c r="A9" s="2" t="n">
        <v>42828.37</v>
      </c>
      <c r="B9" s="2" t="s">
        <v>9</v>
      </c>
      <c r="C9" s="2" t="s">
        <v>9</v>
      </c>
      <c r="D9" s="4" t="s">
        <v>11</v>
      </c>
      <c r="F9" s="4"/>
    </row>
    <row r="10" customFormat="false" ht="12.8" hidden="false" customHeight="false" outlineLevel="0" collapsed="false">
      <c r="A10" s="2" t="n">
        <v>3396</v>
      </c>
      <c r="B10" s="2" t="n">
        <v>6.2</v>
      </c>
      <c r="C10" s="2" t="n">
        <v>11.3</v>
      </c>
      <c r="D10" s="4" t="s">
        <v>12</v>
      </c>
      <c r="F10" s="4"/>
    </row>
    <row r="11" customFormat="false" ht="12.8" hidden="false" customHeight="false" outlineLevel="0" collapsed="false">
      <c r="A11" s="0" t="n">
        <v>3420</v>
      </c>
      <c r="B11" s="2" t="s">
        <v>9</v>
      </c>
      <c r="C11" s="2" t="s">
        <v>9</v>
      </c>
      <c r="D11" s="4" t="s">
        <v>14</v>
      </c>
      <c r="F11" s="4"/>
    </row>
    <row r="12" customFormat="false" ht="12.8" hidden="false" customHeight="false" outlineLevel="0" collapsed="false">
      <c r="A12" s="2" t="n">
        <v>88642</v>
      </c>
      <c r="B12" s="2" t="s">
        <v>16</v>
      </c>
      <c r="C12" s="2" t="s">
        <v>16</v>
      </c>
      <c r="D12" s="4" t="s">
        <v>17</v>
      </c>
      <c r="F12" s="4"/>
    </row>
    <row r="13" customFormat="false" ht="12.8" hidden="false" customHeight="false" outlineLevel="0" collapsed="false">
      <c r="A13" s="0" t="n">
        <v>0.241</v>
      </c>
      <c r="B13" s="2" t="s">
        <v>9</v>
      </c>
      <c r="C13" s="2" t="s">
        <v>9</v>
      </c>
      <c r="D13" s="4" t="s">
        <v>18</v>
      </c>
      <c r="F13" s="4"/>
    </row>
    <row r="14" customFormat="false" ht="12.8" hidden="false" customHeight="false" outlineLevel="0" collapsed="false">
      <c r="A14" s="0" t="n">
        <v>1.85</v>
      </c>
      <c r="B14" s="0" t="n">
        <v>0.93</v>
      </c>
      <c r="C14" s="0" t="n">
        <v>1.093</v>
      </c>
      <c r="D14" s="4" t="s">
        <v>19</v>
      </c>
      <c r="F14" s="4"/>
    </row>
    <row r="15" customFormat="false" ht="12.8" hidden="false" customHeight="false" outlineLevel="0" collapsed="false">
      <c r="A15" s="2" t="s">
        <v>9</v>
      </c>
      <c r="B15" s="3" t="n">
        <f aca="false">B5-B17</f>
        <v>7017.54077</v>
      </c>
      <c r="C15" s="3" t="n">
        <f aca="false">C5-C17</f>
        <v>1455.957497</v>
      </c>
      <c r="D15" s="4" t="s">
        <v>42</v>
      </c>
      <c r="F15" s="4"/>
    </row>
    <row r="16" customFormat="false" ht="12.8" hidden="false" customHeight="false" outlineLevel="0" collapsed="false">
      <c r="A16" s="2" t="s">
        <v>9</v>
      </c>
      <c r="B16" s="3" t="n">
        <f aca="false">$A$9*((1/B17)-(1/B5))+0.5*(B5^2-B17^2)*B21^2</f>
        <v>1.24317973068752</v>
      </c>
      <c r="C16" s="3" t="n">
        <f aca="false">$A$9*((1/C17)-(1/C5))+0.5*(C5^2-C17^2)*C21^2</f>
        <v>1.49444162885233</v>
      </c>
      <c r="D16" s="4" t="s">
        <v>43</v>
      </c>
      <c r="F16" s="4"/>
    </row>
    <row r="17" customFormat="false" ht="12.8" hidden="false" customHeight="false" outlineLevel="0" collapsed="false">
      <c r="A17" s="2" t="s">
        <v>9</v>
      </c>
      <c r="B17" s="3" t="n">
        <f aca="false">B23</f>
        <v>16445.45923</v>
      </c>
      <c r="C17" s="3" t="n">
        <f aca="false">C23</f>
        <v>7920.042503</v>
      </c>
      <c r="D17" s="4" t="s">
        <v>44</v>
      </c>
      <c r="F17" s="4"/>
    </row>
    <row r="19" customFormat="false" ht="12.8" hidden="false" customHeight="false" outlineLevel="0" collapsed="false">
      <c r="A19" s="0" t="s">
        <v>45</v>
      </c>
    </row>
    <row r="21" customFormat="false" ht="12.8" hidden="false" customHeight="false" outlineLevel="0" collapsed="false">
      <c r="A21" s="18" t="n">
        <f aca="false">2*PI()/A4</f>
        <v>1.05858984813796E-007</v>
      </c>
      <c r="B21" s="18" t="n">
        <f aca="false">2*PI()/B4</f>
        <v>5.75805105130094E-005</v>
      </c>
      <c r="C21" s="18" t="n">
        <f aca="false">2*PI()/C4</f>
        <v>0.000228031694388459</v>
      </c>
      <c r="D21" s="4" t="s">
        <v>46</v>
      </c>
    </row>
    <row r="22" customFormat="false" ht="12.8" hidden="false" customHeight="false" outlineLevel="0" collapsed="false">
      <c r="B22" s="0" t="n">
        <f aca="false">2*$A$9/B21^2</f>
        <v>25835122165658.5</v>
      </c>
      <c r="C22" s="0" t="n">
        <f aca="false">2*$A$9/C21^2</f>
        <v>1647293986542.05</v>
      </c>
      <c r="D22" s="4" t="s">
        <v>47</v>
      </c>
    </row>
    <row r="23" customFormat="false" ht="12.8" hidden="false" customHeight="false" outlineLevel="0" collapsed="false">
      <c r="B23" s="11" t="n">
        <v>16445.45923</v>
      </c>
      <c r="C23" s="11" t="n">
        <v>7920.042503</v>
      </c>
      <c r="D23" s="4" t="s">
        <v>48</v>
      </c>
    </row>
    <row r="24" customFormat="false" ht="12.8" hidden="false" customHeight="false" outlineLevel="0" collapsed="false">
      <c r="B24" s="0" t="n">
        <f aca="false">SQRT(SQRT(B$22/((1/B23)+(1/$A$11))))</f>
        <v>16445.4592323063</v>
      </c>
      <c r="C24" s="0" t="n">
        <f aca="false">SQRT(SQRT(C$22/((1/C23)+(1/$A$11))))</f>
        <v>7920.04250323309</v>
      </c>
      <c r="D24" s="4" t="s">
        <v>49</v>
      </c>
    </row>
    <row r="25" customFormat="false" ht="12.8" hidden="false" customHeight="false" outlineLevel="0" collapsed="false">
      <c r="B25" s="0" t="n">
        <f aca="false">SQRT(SQRT(B$22/((1/B24)+(1/$A$11))))</f>
        <v>16445.4592324055</v>
      </c>
      <c r="C25" s="0" t="n">
        <f aca="false">SQRT(SQRT(C$22/((1/C24)+(1/$A$11))))</f>
        <v>7920.04250325066</v>
      </c>
      <c r="D25" s="4" t="s">
        <v>49</v>
      </c>
    </row>
    <row r="26" customFormat="false" ht="12.8" hidden="false" customHeight="false" outlineLevel="0" collapsed="false">
      <c r="B26" s="0" t="n">
        <f aca="false">SQRT(SQRT(B$22/((1/B25)+(1/$A$11))))</f>
        <v>16445.4592324098</v>
      </c>
      <c r="C26" s="0" t="n">
        <f aca="false">SQRT(SQRT(C$22/((1/C25)+(1/$A$11))))</f>
        <v>7920.04250325199</v>
      </c>
      <c r="D26" s="4" t="s">
        <v>49</v>
      </c>
    </row>
    <row r="27" customFormat="false" ht="12.8" hidden="false" customHeight="false" outlineLevel="0" collapsed="false">
      <c r="B27" s="0" t="n">
        <f aca="false">SQRT(SQRT(B$22/((1/B26)+(1/$A$11))))</f>
        <v>16445.45923241</v>
      </c>
      <c r="C27" s="0" t="n">
        <f aca="false">SQRT(SQRT(C$22/((1/C26)+(1/$A$11))))</f>
        <v>7920.04250325209</v>
      </c>
      <c r="D27" s="4" t="s">
        <v>49</v>
      </c>
    </row>
    <row r="28" customFormat="false" ht="12.8" hidden="false" customHeight="false" outlineLevel="0" collapsed="false">
      <c r="B28" s="0" t="n">
        <f aca="false">SQRT(SQRT(B$22/((1/B27)+(1/$A$11))))</f>
        <v>16445.45923241</v>
      </c>
      <c r="C28" s="0" t="n">
        <f aca="false">SQRT(SQRT(C$22/((1/C27)+(1/$A$11))))</f>
        <v>7920.0425032521</v>
      </c>
      <c r="D28" s="4" t="s">
        <v>49</v>
      </c>
    </row>
    <row r="29" customFormat="false" ht="12.8" hidden="false" customHeight="false" outlineLevel="0" collapsed="false">
      <c r="B29" s="0" t="n">
        <f aca="false">SQRT(SQRT(B$22/((1/B28)+(1/$A$11))))</f>
        <v>16445.45923241</v>
      </c>
      <c r="C29" s="0" t="n">
        <f aca="false">SQRT(SQRT(C$22/((1/C28)+(1/$A$11))))</f>
        <v>7920.0425032521</v>
      </c>
      <c r="D29" s="4" t="s">
        <v>49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175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2017-11-03T11:29:59Z</dcterms:created>
  <dc:language>en-US</dc:language>
  <dcterms:modified xsi:type="dcterms:W3CDTF">2017-11-05T21:32:56Z</dcterms:modified>
  <cp:revision>4</cp:revision>
</cp:coreProperties>
</file>